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<sst xmlns="http://schemas.openxmlformats.org/spreadsheetml/2006/main" count="74" uniqueCount="53">
  <si>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r>
      <t>Length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l </t>
    </r>
    <r>
      <rPr>
        <sz val="10"/>
        <rFont val="Arial"/>
        <family val="2"/>
      </rPr>
      <t>(m)</t>
    </r>
  </si>
  <si>
    <r>
      <t xml:space="preserve">Young's modulus </t>
    </r>
    <r>
      <rPr>
        <i/>
        <sz val="10"/>
        <rFont val="Times New Roman"/>
        <family val="1"/>
      </rPr>
      <t>E</t>
    </r>
    <r>
      <rPr>
        <sz val="10"/>
        <rFont val="Arial"/>
        <family val="0"/>
      </rPr>
      <t xml:space="preserve"> (Pa)</t>
    </r>
  </si>
  <si>
    <r>
      <t xml:space="preserve">Thickness </t>
    </r>
    <r>
      <rPr>
        <i/>
        <sz val="10"/>
        <rFont val="Times New Roman"/>
        <family val="1"/>
      </rPr>
      <t xml:space="preserve">t </t>
    </r>
    <r>
      <rPr>
        <sz val="10"/>
        <rFont val="Arial"/>
        <family val="2"/>
      </rPr>
      <t>(m)</t>
    </r>
  </si>
  <si>
    <r>
      <t xml:space="preserve">Width </t>
    </r>
    <r>
      <rPr>
        <i/>
        <sz val="10"/>
        <rFont val="Times New Roman"/>
        <family val="1"/>
      </rPr>
      <t>w</t>
    </r>
    <r>
      <rPr>
        <sz val="10"/>
        <rFont val="Arial"/>
        <family val="2"/>
      </rPr>
      <t>(m)</t>
    </r>
  </si>
  <si>
    <r>
      <t xml:space="preserve">Spring constant </t>
    </r>
    <r>
      <rPr>
        <i/>
        <sz val="10"/>
        <rFont val="Times New Roman"/>
        <family val="1"/>
      </rPr>
      <t>kspring</t>
    </r>
    <r>
      <rPr>
        <sz val="10"/>
        <rFont val="Arial"/>
        <family val="0"/>
      </rPr>
      <t xml:space="preserve"> (N/m)</t>
    </r>
  </si>
  <si>
    <t>Applied force F (N)</t>
  </si>
  <si>
    <t>Comb drive actuators</t>
  </si>
  <si>
    <r>
      <t xml:space="preserve">Number of beams </t>
    </r>
    <r>
      <rPr>
        <i/>
        <sz val="10"/>
        <rFont val="Times New Roman"/>
        <family val="1"/>
      </rPr>
      <t>n</t>
    </r>
  </si>
  <si>
    <r>
      <t>Common length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l </t>
    </r>
    <r>
      <rPr>
        <sz val="10"/>
        <rFont val="Arial"/>
        <family val="2"/>
      </rPr>
      <t>(m)</t>
    </r>
  </si>
  <si>
    <r>
      <t xml:space="preserve">Gap spacing </t>
    </r>
    <r>
      <rPr>
        <i/>
        <sz val="10"/>
        <rFont val="Times New Roman"/>
        <family val="1"/>
      </rPr>
      <t>g</t>
    </r>
    <r>
      <rPr>
        <sz val="10"/>
        <rFont val="Arial"/>
        <family val="0"/>
      </rPr>
      <t xml:space="preserve"> (m)</t>
    </r>
  </si>
  <si>
    <r>
      <t xml:space="preserve">Out of plane overlap </t>
    </r>
    <r>
      <rPr>
        <i/>
        <sz val="10"/>
        <rFont val="Times New Roman"/>
        <family val="1"/>
      </rPr>
      <t>p</t>
    </r>
    <r>
      <rPr>
        <sz val="10"/>
        <rFont val="Arial"/>
        <family val="0"/>
      </rPr>
      <t xml:space="preserve"> (m)</t>
    </r>
  </si>
  <si>
    <r>
      <t xml:space="preserve">Permittivity of free space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(F/m)</t>
    </r>
  </si>
  <si>
    <r>
      <t xml:space="preserve">Actuation voltage </t>
    </r>
    <r>
      <rPr>
        <i/>
        <sz val="10"/>
        <rFont val="Times New Roman"/>
        <family val="1"/>
      </rPr>
      <t>V</t>
    </r>
    <r>
      <rPr>
        <sz val="10"/>
        <rFont val="Arial"/>
        <family val="0"/>
      </rPr>
      <t xml:space="preserve"> (V)</t>
    </r>
  </si>
  <si>
    <r>
      <t xml:space="preserve">Force </t>
    </r>
    <r>
      <rPr>
        <i/>
        <sz val="10"/>
        <rFont val="Times New Roman"/>
        <family val="1"/>
      </rPr>
      <t>Fx</t>
    </r>
    <r>
      <rPr>
        <sz val="10"/>
        <rFont val="Arial"/>
        <family val="0"/>
      </rPr>
      <t xml:space="preserve"> (N)</t>
    </r>
  </si>
  <si>
    <r>
      <t xml:space="preserve">Force </t>
    </r>
    <r>
      <rPr>
        <i/>
        <sz val="10"/>
        <rFont val="Times New Roman"/>
        <family val="1"/>
      </rPr>
      <t>Fz</t>
    </r>
    <r>
      <rPr>
        <sz val="10"/>
        <rFont val="Arial"/>
        <family val="0"/>
      </rPr>
      <t xml:space="preserve"> (N)</t>
    </r>
  </si>
  <si>
    <t>Calculate voltage f(Fx)</t>
  </si>
  <si>
    <t>Calculate voltage f(Fz)</t>
  </si>
  <si>
    <t>Calculate deflection f(F)</t>
  </si>
  <si>
    <t>Calculate forces f(V)</t>
  </si>
  <si>
    <t>Parallel plate capacitors</t>
  </si>
  <si>
    <t>Bent cantilever beams</t>
  </si>
  <si>
    <t>Bent clamped-clamped beams</t>
  </si>
  <si>
    <r>
      <t xml:space="preserve">Springs of support beams </t>
    </r>
    <r>
      <rPr>
        <i/>
        <sz val="10"/>
        <rFont val="Times New Roman"/>
        <family val="1"/>
      </rPr>
      <t>kx</t>
    </r>
    <r>
      <rPr>
        <sz val="10"/>
        <rFont val="Arial"/>
        <family val="0"/>
      </rPr>
      <t xml:space="preserve"> (N/m)</t>
    </r>
  </si>
  <si>
    <r>
      <t xml:space="preserve">Deflection in </t>
    </r>
    <r>
      <rPr>
        <i/>
        <sz val="10"/>
        <rFont val="Times New Roman"/>
        <family val="1"/>
      </rPr>
      <t>x</t>
    </r>
    <r>
      <rPr>
        <sz val="10"/>
        <rFont val="Arial"/>
        <family val="0"/>
      </rPr>
      <t xml:space="preserve"> (m)</t>
    </r>
  </si>
  <si>
    <r>
      <t xml:space="preserve">Deflection in </t>
    </r>
    <r>
      <rPr>
        <i/>
        <sz val="10"/>
        <rFont val="Times New Roman"/>
        <family val="1"/>
      </rPr>
      <t>z</t>
    </r>
    <r>
      <rPr>
        <sz val="10"/>
        <rFont val="Arial"/>
        <family val="0"/>
      </rPr>
      <t xml:space="preserve"> (m)</t>
    </r>
  </si>
  <si>
    <t>Max voltage (V)</t>
  </si>
  <si>
    <r>
      <t xml:space="preserve">Springs of support beams </t>
    </r>
    <r>
      <rPr>
        <i/>
        <sz val="10"/>
        <rFont val="Times New Roman"/>
        <family val="1"/>
      </rPr>
      <t>kz</t>
    </r>
    <r>
      <rPr>
        <sz val="10"/>
        <rFont val="Arial"/>
        <family val="0"/>
      </rPr>
      <t xml:space="preserve"> (N/m)</t>
    </r>
  </si>
  <si>
    <t>with "bent cantilever beam" values</t>
  </si>
  <si>
    <r>
      <t xml:space="preserve">Capacitor area </t>
    </r>
    <r>
      <rPr>
        <i/>
        <sz val="10"/>
        <rFont val="Times New Roman"/>
        <family val="1"/>
      </rPr>
      <t>A</t>
    </r>
    <r>
      <rPr>
        <sz val="10"/>
        <rFont val="Arial"/>
        <family val="0"/>
      </rPr>
      <t xml:space="preserve"> (m2)</t>
    </r>
  </si>
  <si>
    <r>
      <t xml:space="preserve">Equilibrium gap distance </t>
    </r>
    <r>
      <rPr>
        <i/>
        <sz val="10"/>
        <rFont val="Times New Roman"/>
        <family val="1"/>
      </rPr>
      <t>g</t>
    </r>
    <r>
      <rPr>
        <sz val="10"/>
        <rFont val="Arial"/>
        <family val="0"/>
      </rPr>
      <t xml:space="preserve"> (m)</t>
    </r>
  </si>
  <si>
    <r>
      <t xml:space="preserve">Spring constant of restoring beams </t>
    </r>
    <r>
      <rPr>
        <i/>
        <sz val="10"/>
        <rFont val="Times New Roman"/>
        <family val="1"/>
      </rPr>
      <t>k</t>
    </r>
    <r>
      <rPr>
        <sz val="10"/>
        <rFont val="Arial"/>
        <family val="0"/>
      </rPr>
      <t xml:space="preserve"> (N/m)</t>
    </r>
  </si>
  <si>
    <t>High speed response</t>
  </si>
  <si>
    <r>
      <t xml:space="preserve">Cantilever beam resonance </t>
    </r>
    <r>
      <rPr>
        <i/>
        <sz val="10"/>
        <rFont val="Times New Roman"/>
        <family val="1"/>
      </rPr>
      <t>f1</t>
    </r>
    <r>
      <rPr>
        <sz val="10"/>
        <rFont val="Arial"/>
        <family val="0"/>
      </rPr>
      <t xml:space="preserve"> (Hz)</t>
    </r>
  </si>
  <si>
    <r>
      <t>Clamped-clamped beam resonance</t>
    </r>
    <r>
      <rPr>
        <i/>
        <sz val="10"/>
        <rFont val="Times New Roman"/>
        <family val="1"/>
      </rPr>
      <t xml:space="preserve"> f1</t>
    </r>
    <r>
      <rPr>
        <sz val="10"/>
        <rFont val="Arial"/>
        <family val="0"/>
      </rPr>
      <t xml:space="preserve"> (Hz)</t>
    </r>
  </si>
  <si>
    <r>
      <t xml:space="preserve">Material density </t>
    </r>
    <r>
      <rPr>
        <i/>
        <sz val="10"/>
        <rFont val="Symbol"/>
        <family val="1"/>
      </rPr>
      <t>r</t>
    </r>
    <r>
      <rPr>
        <sz val="10"/>
        <rFont val="Arial"/>
        <family val="0"/>
      </rPr>
      <t xml:space="preserve"> (kg/m3)</t>
    </r>
  </si>
  <si>
    <r>
      <t xml:space="preserve">Spring constant in </t>
    </r>
    <r>
      <rPr>
        <i/>
        <sz val="10"/>
        <rFont val="Times New Roman"/>
        <family val="1"/>
      </rPr>
      <t>y</t>
    </r>
    <r>
      <rPr>
        <sz val="10"/>
        <rFont val="Arial"/>
        <family val="0"/>
      </rPr>
      <t xml:space="preserve"> (N/m) - calculated</t>
    </r>
  </si>
  <si>
    <r>
      <t xml:space="preserve">Max deflection in </t>
    </r>
    <r>
      <rPr>
        <i/>
        <sz val="10"/>
        <rFont val="Times New Roman"/>
        <family val="1"/>
      </rPr>
      <t>x</t>
    </r>
    <r>
      <rPr>
        <sz val="10"/>
        <rFont val="Arial"/>
        <family val="0"/>
      </rPr>
      <t xml:space="preserve"> (m)</t>
    </r>
  </si>
  <si>
    <r>
      <t xml:space="preserve">Deflection of endpoint </t>
    </r>
    <r>
      <rPr>
        <i/>
        <sz val="10"/>
        <rFont val="Symbol"/>
        <family val="1"/>
      </rPr>
      <t>d</t>
    </r>
    <r>
      <rPr>
        <sz val="10"/>
        <rFont val="Arial"/>
        <family val="2"/>
      </rPr>
      <t>(m)</t>
    </r>
  </si>
  <si>
    <r>
      <t xml:space="preserve">Comb drive beams spring constant </t>
    </r>
    <r>
      <rPr>
        <i/>
        <sz val="10"/>
        <rFont val="Times New Roman"/>
        <family val="1"/>
      </rPr>
      <t>k</t>
    </r>
    <r>
      <rPr>
        <sz val="10"/>
        <rFont val="Arial"/>
        <family val="0"/>
      </rPr>
      <t xml:space="preserve"> (N/m)</t>
    </r>
  </si>
  <si>
    <r>
      <t xml:space="preserve">Comb drive mass </t>
    </r>
    <r>
      <rPr>
        <i/>
        <sz val="10"/>
        <rFont val="Times New Roman"/>
        <family val="1"/>
      </rPr>
      <t>m</t>
    </r>
    <r>
      <rPr>
        <sz val="10"/>
        <rFont val="Arial"/>
        <family val="0"/>
      </rPr>
      <t xml:space="preserve"> (kg)</t>
    </r>
  </si>
  <si>
    <r>
      <t xml:space="preserve">Comb drive resonance </t>
    </r>
    <r>
      <rPr>
        <i/>
        <sz val="10"/>
        <rFont val="Times New Roman"/>
        <family val="1"/>
      </rPr>
      <t>f1</t>
    </r>
    <r>
      <rPr>
        <sz val="10"/>
        <rFont val="Arial"/>
        <family val="0"/>
      </rPr>
      <t xml:space="preserve"> (Hz)</t>
    </r>
  </si>
  <si>
    <t>Values required are taken from the correspronding entries above</t>
  </si>
  <si>
    <r>
      <t>Calculate Force f(</t>
    </r>
    <r>
      <rPr>
        <i/>
        <sz val="10"/>
        <rFont val="Symbol"/>
        <family val="1"/>
      </rPr>
      <t>d</t>
    </r>
    <r>
      <rPr>
        <sz val="10"/>
        <rFont val="Arial"/>
        <family val="0"/>
      </rPr>
      <t>)</t>
    </r>
  </si>
  <si>
    <t>Capacitance (pF)</t>
  </si>
  <si>
    <r>
      <t>Deflection</t>
    </r>
    <r>
      <rPr>
        <i/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 (m)</t>
    </r>
  </si>
  <si>
    <t xml:space="preserve">    </t>
  </si>
  <si>
    <t xml:space="preserve">  </t>
  </si>
  <si>
    <t>Pull-in voltage (V)</t>
  </si>
  <si>
    <t>Max deflection</t>
  </si>
  <si>
    <t>Values above this limit cause pull-in</t>
  </si>
  <si>
    <r>
      <t xml:space="preserve">     Never bigger than the "misfit" in </t>
    </r>
    <r>
      <rPr>
        <i/>
        <sz val="10"/>
        <rFont val="Times New Roman"/>
        <family val="1"/>
      </rPr>
      <t>z</t>
    </r>
    <r>
      <rPr>
        <sz val="10"/>
        <rFont val="Arial"/>
        <family val="0"/>
      </rPr>
      <t xml:space="preserve"> between the fingers</t>
    </r>
  </si>
  <si>
    <r>
      <t>Calculate as f(</t>
    </r>
    <r>
      <rPr>
        <i/>
        <sz val="10"/>
        <rFont val="Symbol"/>
        <family val="1"/>
      </rPr>
      <t>d</t>
    </r>
    <r>
      <rPr>
        <sz val="10"/>
        <rFont val="Arial"/>
        <family val="0"/>
      </rPr>
      <t>)</t>
    </r>
  </si>
  <si>
    <t>Folded flexure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</si>
</sst>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0"/>
      <name val="Symbol"/>
      <family val="1"/>
    </font>
    <font>
      <i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31">
      <selection activeCell="E60" sqref="E60"/>
    </sheetView>
  </sheetViews>
  <sheetFormatPr defaultColWidth="9.140625" defaultRowHeight="12.75"/>
  <cols>
    <col min="1" max="1" width="36.7109375" style="0" customWidth="1"/>
    <col min="2" max="2" width="22.00390625" style="0" customWidth="1"/>
    <col min="3" max="4" width="21.57421875" style="0" customWidth="1"/>
  </cols>
  <sheetData>
    <row r="1" spans="1:3" ht="12.75">
      <c r="A1" s="1" t="s">
        <v>20</v>
      </c>
      <c r="B1" t="s">
        <v>17</v>
      </c>
      <c r="C1" t="s">
        <v>42</v>
      </c>
    </row>
    <row r="3" spans="1:3" ht="12.75">
      <c r="A3" t="s">
        <v>1</v>
      </c>
      <c r="B3" s="2">
        <v>162000000000</v>
      </c>
      <c r="C3" s="2">
        <f>B3</f>
        <v>162000000000</v>
      </c>
    </row>
    <row r="4" spans="1:3" ht="12.75">
      <c r="A4" t="s">
        <v>0</v>
      </c>
      <c r="B4" s="2">
        <v>0.00025</v>
      </c>
      <c r="C4" s="2">
        <f>B4</f>
        <v>0.00025</v>
      </c>
    </row>
    <row r="5" spans="1:3" ht="12.75">
      <c r="A5" t="s">
        <v>2</v>
      </c>
      <c r="B5" s="2">
        <v>1.5E-06</v>
      </c>
      <c r="C5" s="2">
        <f>B5</f>
        <v>1.5E-06</v>
      </c>
    </row>
    <row r="6" spans="1:3" ht="12.75">
      <c r="A6" t="s">
        <v>3</v>
      </c>
      <c r="B6" s="2">
        <v>3E-06</v>
      </c>
      <c r="C6" s="2">
        <f>B6</f>
        <v>3E-06</v>
      </c>
    </row>
    <row r="8" spans="1:3" ht="12.75">
      <c r="A8" t="s">
        <v>4</v>
      </c>
      <c r="B8" s="2">
        <f>(3*B3*B5*B6*B6*B6)/(12*B4*B4*B4)</f>
        <v>0.10497600000000001</v>
      </c>
      <c r="C8" s="2">
        <f>B8</f>
        <v>0.10497600000000001</v>
      </c>
    </row>
    <row r="9" spans="2:3" ht="12.75">
      <c r="B9" s="2"/>
      <c r="C9" s="2"/>
    </row>
    <row r="10" spans="1:3" ht="12.75">
      <c r="A10" t="s">
        <v>5</v>
      </c>
      <c r="B10" s="2">
        <v>1E-05</v>
      </c>
      <c r="C10" s="2">
        <f>C8*C11</f>
        <v>1.0497600000000001E-07</v>
      </c>
    </row>
    <row r="11" spans="1:3" ht="12.75">
      <c r="A11" t="s">
        <v>37</v>
      </c>
      <c r="B11" s="2">
        <f>B10/B8</f>
        <v>9.525986892242036E-05</v>
      </c>
      <c r="C11" s="2">
        <v>1E-06</v>
      </c>
    </row>
    <row r="12" spans="2:3" ht="12.75">
      <c r="B12" s="2"/>
      <c r="C12" s="2"/>
    </row>
    <row r="13" spans="1:3" ht="12.75">
      <c r="A13" s="1" t="s">
        <v>21</v>
      </c>
      <c r="B13" t="s">
        <v>17</v>
      </c>
      <c r="C13" t="s">
        <v>42</v>
      </c>
    </row>
    <row r="15" spans="1:3" ht="12.75">
      <c r="A15" t="s">
        <v>1</v>
      </c>
      <c r="B15" s="2">
        <v>162000000000</v>
      </c>
      <c r="C15" s="2">
        <f>B15</f>
        <v>162000000000</v>
      </c>
    </row>
    <row r="16" spans="1:3" ht="12.75">
      <c r="A16" t="s">
        <v>0</v>
      </c>
      <c r="B16" s="2">
        <v>0.00025</v>
      </c>
      <c r="C16" s="2">
        <f>B16</f>
        <v>0.00025</v>
      </c>
    </row>
    <row r="17" spans="1:3" ht="12.75">
      <c r="A17" t="s">
        <v>2</v>
      </c>
      <c r="B17" s="2">
        <v>2E-06</v>
      </c>
      <c r="C17" s="2">
        <f>B17</f>
        <v>2E-06</v>
      </c>
    </row>
    <row r="18" spans="1:3" ht="12.75">
      <c r="A18" t="s">
        <v>3</v>
      </c>
      <c r="B18" s="2">
        <v>3E-06</v>
      </c>
      <c r="C18" s="2">
        <f>B18</f>
        <v>3E-06</v>
      </c>
    </row>
    <row r="20" spans="1:3" ht="12.75">
      <c r="A20" t="s">
        <v>4</v>
      </c>
      <c r="B20" s="2">
        <f>(24*B15*B17*B18*B18*B18)/(12*B16*B16*B16)</f>
        <v>1.119744</v>
      </c>
      <c r="C20" s="2">
        <f>B20</f>
        <v>1.119744</v>
      </c>
    </row>
    <row r="21" spans="2:3" ht="12.75">
      <c r="B21" s="2"/>
      <c r="C21" s="2"/>
    </row>
    <row r="22" spans="1:3" ht="12.75">
      <c r="A22" t="s">
        <v>5</v>
      </c>
      <c r="B22" s="2">
        <v>1E-06</v>
      </c>
      <c r="C22" s="2">
        <f>C20*C23</f>
        <v>3.3592320000000004E-06</v>
      </c>
    </row>
    <row r="23" spans="1:3" ht="12.75">
      <c r="A23" t="s">
        <v>37</v>
      </c>
      <c r="B23" s="2">
        <f>B22/B20</f>
        <v>8.930612711476908E-07</v>
      </c>
      <c r="C23" s="2">
        <v>3E-06</v>
      </c>
    </row>
    <row r="24" spans="2:3" ht="12.75">
      <c r="B24" s="2"/>
      <c r="C24" s="2"/>
    </row>
    <row r="25" spans="1:3" ht="12.75">
      <c r="A25" s="1" t="s">
        <v>52</v>
      </c>
      <c r="B25" t="s">
        <v>17</v>
      </c>
      <c r="C25" t="s">
        <v>42</v>
      </c>
    </row>
    <row r="26" spans="2:3" ht="12.75">
      <c r="B26" s="2"/>
      <c r="C26" s="2"/>
    </row>
    <row r="27" spans="1:3" ht="12.75">
      <c r="A27" t="s">
        <v>1</v>
      </c>
      <c r="B27" s="2">
        <v>162000000000</v>
      </c>
      <c r="C27" s="2">
        <f>B27</f>
        <v>162000000000</v>
      </c>
    </row>
    <row r="28" spans="1:3" ht="12.75">
      <c r="A28" t="s">
        <v>0</v>
      </c>
      <c r="B28" s="2">
        <v>0.00025</v>
      </c>
      <c r="C28" s="2">
        <f>B28</f>
        <v>0.00025</v>
      </c>
    </row>
    <row r="29" spans="1:3" ht="12.75">
      <c r="A29" t="s">
        <v>2</v>
      </c>
      <c r="B29" s="2">
        <v>2E-06</v>
      </c>
      <c r="C29" s="2">
        <f>B29</f>
        <v>2E-06</v>
      </c>
    </row>
    <row r="30" spans="1:3" ht="12.75">
      <c r="A30" t="s">
        <v>3</v>
      </c>
      <c r="B30" s="2">
        <v>3E-06</v>
      </c>
      <c r="C30" s="2">
        <f>B30</f>
        <v>3E-06</v>
      </c>
    </row>
    <row r="32" spans="1:3" ht="12.75">
      <c r="A32" t="s">
        <v>4</v>
      </c>
      <c r="B32" s="2">
        <f>(2*B27*B30*B29*B29*B29)/(B28*B28*B28)</f>
        <v>0.49766399999999994</v>
      </c>
      <c r="C32" s="2">
        <f>B32</f>
        <v>0.49766399999999994</v>
      </c>
    </row>
    <row r="33" spans="2:3" ht="12.75">
      <c r="B33" s="2"/>
      <c r="C33" s="2"/>
    </row>
    <row r="34" spans="1:3" ht="12.75">
      <c r="A34" t="s">
        <v>5</v>
      </c>
      <c r="B34" s="2">
        <v>1E-05</v>
      </c>
      <c r="C34" s="2">
        <f>C32*C35</f>
        <v>1.492992E-06</v>
      </c>
    </row>
    <row r="35" spans="1:3" ht="12.75">
      <c r="A35" t="s">
        <v>37</v>
      </c>
      <c r="B35" s="2">
        <f>B34/B32</f>
        <v>2.009387860082305E-05</v>
      </c>
      <c r="C35" s="2">
        <v>3E-06</v>
      </c>
    </row>
    <row r="36" spans="2:3" ht="12.75">
      <c r="B36" s="2"/>
      <c r="C36" s="2"/>
    </row>
    <row r="37" spans="2:3" ht="12.75">
      <c r="B37" s="2"/>
      <c r="C37" s="2"/>
    </row>
    <row r="39" spans="1:4" ht="12.75">
      <c r="A39" s="1" t="s">
        <v>6</v>
      </c>
      <c r="B39" t="s">
        <v>18</v>
      </c>
      <c r="C39" t="s">
        <v>15</v>
      </c>
      <c r="D39" t="s">
        <v>16</v>
      </c>
    </row>
    <row r="40" ht="12.75">
      <c r="A40" s="1"/>
    </row>
    <row r="41" spans="1:4" ht="12.75">
      <c r="A41" s="3" t="s">
        <v>11</v>
      </c>
      <c r="B41" s="2">
        <v>8.85E-12</v>
      </c>
      <c r="C41" s="2">
        <f aca="true" t="shared" si="0" ref="C41:D45">B41</f>
        <v>8.85E-12</v>
      </c>
      <c r="D41" s="2">
        <f t="shared" si="0"/>
        <v>8.85E-12</v>
      </c>
    </row>
    <row r="42" spans="1:4" ht="12.75">
      <c r="A42" t="s">
        <v>7</v>
      </c>
      <c r="B42" s="2">
        <v>76</v>
      </c>
      <c r="C42" s="2">
        <f t="shared" si="0"/>
        <v>76</v>
      </c>
      <c r="D42" s="2">
        <f t="shared" si="0"/>
        <v>76</v>
      </c>
    </row>
    <row r="43" spans="1:4" ht="12.75">
      <c r="A43" t="s">
        <v>8</v>
      </c>
      <c r="B43" s="2">
        <v>1E-05</v>
      </c>
      <c r="C43" s="2">
        <f t="shared" si="0"/>
        <v>1E-05</v>
      </c>
      <c r="D43" s="2">
        <f t="shared" si="0"/>
        <v>1E-05</v>
      </c>
    </row>
    <row r="44" spans="1:4" ht="12.75">
      <c r="A44" t="s">
        <v>9</v>
      </c>
      <c r="B44" s="2">
        <v>2E-06</v>
      </c>
      <c r="C44" s="2">
        <f t="shared" si="0"/>
        <v>2E-06</v>
      </c>
      <c r="D44" s="2">
        <f t="shared" si="0"/>
        <v>2E-06</v>
      </c>
    </row>
    <row r="45" spans="1:4" ht="12.75">
      <c r="A45" t="s">
        <v>10</v>
      </c>
      <c r="B45" s="2">
        <v>2E-06</v>
      </c>
      <c r="C45" s="2">
        <f t="shared" si="0"/>
        <v>2E-06</v>
      </c>
      <c r="D45" s="2">
        <f t="shared" si="0"/>
        <v>2E-06</v>
      </c>
    </row>
    <row r="46" ht="12.75">
      <c r="D46" s="2"/>
    </row>
    <row r="47" spans="1:4" ht="12.75">
      <c r="A47" t="s">
        <v>12</v>
      </c>
      <c r="B47" s="2">
        <v>60</v>
      </c>
      <c r="C47" s="2">
        <f>SQRT((C44*C48)/(C41*C45*C42))</f>
        <v>327.18080508334623</v>
      </c>
      <c r="D47" s="2">
        <f>SQRT((D44*D49)/(D41*D43*D42))</f>
        <v>3.448788502503236</v>
      </c>
    </row>
    <row r="48" spans="1:4" ht="12.75">
      <c r="A48" t="s">
        <v>13</v>
      </c>
      <c r="B48" s="2">
        <f>(B41*B42*B45*B47*B47)/B44</f>
        <v>2.4213600000000004E-06</v>
      </c>
      <c r="C48" s="2">
        <v>7.2E-05</v>
      </c>
      <c r="D48" s="2">
        <f>(D41*D42*D45*D47*D47)/D44</f>
        <v>7.999999999999999E-09</v>
      </c>
    </row>
    <row r="49" spans="1:4" ht="12.75">
      <c r="A49" t="s">
        <v>14</v>
      </c>
      <c r="B49" s="2">
        <f>(B41*B42*B43*B47*B47)/B44</f>
        <v>1.2106800000000002E-05</v>
      </c>
      <c r="C49" s="2">
        <f>(C41*C42*C43*C47*C47)/C44</f>
        <v>0.00036</v>
      </c>
      <c r="D49" s="2">
        <v>4E-08</v>
      </c>
    </row>
    <row r="50" spans="2:4" ht="12.75">
      <c r="B50" s="2"/>
      <c r="C50" s="2"/>
      <c r="D50" s="2"/>
    </row>
    <row r="51" spans="1:4" ht="12.75">
      <c r="A51" t="s">
        <v>22</v>
      </c>
      <c r="B51" s="2">
        <v>0.5</v>
      </c>
      <c r="C51" s="2">
        <f>B51</f>
        <v>0.5</v>
      </c>
      <c r="D51" s="2">
        <f>B51</f>
        <v>0.5</v>
      </c>
    </row>
    <row r="52" spans="1:4" ht="12.75">
      <c r="A52" t="s">
        <v>26</v>
      </c>
      <c r="B52" s="2">
        <v>1</v>
      </c>
      <c r="C52" s="2">
        <f>B52</f>
        <v>1</v>
      </c>
      <c r="D52" s="2">
        <f>B52</f>
        <v>1</v>
      </c>
    </row>
    <row r="53" spans="1:4" ht="12.75">
      <c r="A53" t="s">
        <v>23</v>
      </c>
      <c r="B53" s="2">
        <f>B48/B51</f>
        <v>4.842720000000001E-06</v>
      </c>
      <c r="C53" s="2">
        <f>C48/C51</f>
        <v>0.000144</v>
      </c>
      <c r="D53" s="2">
        <f aca="true" t="shared" si="1" ref="B53:D54">D48/D51</f>
        <v>1.5999999999999998E-08</v>
      </c>
    </row>
    <row r="54" spans="1:5" ht="12.75">
      <c r="A54" t="s">
        <v>24</v>
      </c>
      <c r="B54" s="2">
        <f t="shared" si="1"/>
        <v>1.2106800000000002E-05</v>
      </c>
      <c r="C54" s="2">
        <f t="shared" si="1"/>
        <v>0.00036</v>
      </c>
      <c r="D54" s="2">
        <f t="shared" si="1"/>
        <v>4E-08</v>
      </c>
      <c r="E54" t="s">
        <v>50</v>
      </c>
    </row>
    <row r="55" spans="2:4" ht="12.75">
      <c r="B55" s="2"/>
      <c r="C55" s="2"/>
      <c r="D55" s="2"/>
    </row>
    <row r="56" spans="1:4" ht="12.75">
      <c r="A56" t="s">
        <v>35</v>
      </c>
      <c r="B56" s="2">
        <f>(200*B3*B5*B6^3)/(12*3*B53*B53*B4)</f>
        <v>6216.970479237904</v>
      </c>
      <c r="C56" s="2">
        <f>B56</f>
        <v>6216.970479237904</v>
      </c>
      <c r="D56" s="2">
        <f>B56</f>
        <v>6216.970479237904</v>
      </c>
    </row>
    <row r="57" spans="1:4" ht="12.75">
      <c r="A57" t="s">
        <v>27</v>
      </c>
      <c r="B57" s="2"/>
      <c r="C57" s="2"/>
      <c r="D57" s="2"/>
    </row>
    <row r="58" spans="1:4" ht="12.75">
      <c r="A58" t="s">
        <v>36</v>
      </c>
      <c r="B58" s="2">
        <f>0.5*SQRT(B4*B4+((2*B56*B44*B44)/B51))-0.5*B4</f>
        <v>7.62284321783371E-05</v>
      </c>
      <c r="C58" s="2">
        <f>0.5*SQRT(C4*C4+2*(C56/C51)*C44*C44)-0.5*C4</f>
        <v>7.62284321783371E-05</v>
      </c>
      <c r="D58" s="2">
        <f>0.5*SQRT(B4*B4+2*(D56/D51)*D44*D44)-0.5*B4</f>
        <v>7.62284321783371E-05</v>
      </c>
    </row>
    <row r="59" spans="1:4" ht="12.75">
      <c r="A59" t="s">
        <v>25</v>
      </c>
      <c r="B59" s="2">
        <f>SQRT((B58*B51*B44)/(B41*B45))</f>
        <v>2075.256871696097</v>
      </c>
      <c r="C59" s="2">
        <f>SQRT((C58*C51*C44)/(C41*C45))</f>
        <v>2075.256871696097</v>
      </c>
      <c r="D59" s="2">
        <f>SQRT((D58*D51*D44)/(D41*D45))</f>
        <v>2075.256871696097</v>
      </c>
    </row>
    <row r="60" spans="2:4" ht="12.75">
      <c r="B60" s="2"/>
      <c r="C60" s="2"/>
      <c r="D60" s="2"/>
    </row>
    <row r="62" spans="1:2" ht="12.75">
      <c r="A62" s="1" t="s">
        <v>19</v>
      </c>
      <c r="B62" t="s">
        <v>51</v>
      </c>
    </row>
    <row r="64" spans="1:3" ht="12.75">
      <c r="A64" s="3" t="s">
        <v>11</v>
      </c>
      <c r="B64">
        <v>8.85E-12</v>
      </c>
      <c r="C64" s="2"/>
    </row>
    <row r="65" spans="1:3" ht="12.75">
      <c r="A65" t="s">
        <v>28</v>
      </c>
      <c r="B65" s="2">
        <v>1E-08</v>
      </c>
      <c r="C65" s="2"/>
    </row>
    <row r="66" spans="1:3" ht="12.75">
      <c r="A66" t="s">
        <v>29</v>
      </c>
      <c r="B66" s="2">
        <v>2E-06</v>
      </c>
      <c r="C66" s="2"/>
    </row>
    <row r="67" spans="1:2" ht="12.75">
      <c r="A67" t="s">
        <v>30</v>
      </c>
      <c r="B67">
        <v>3</v>
      </c>
    </row>
    <row r="69" spans="1:2" ht="12.75">
      <c r="A69" t="s">
        <v>44</v>
      </c>
      <c r="B69" s="2">
        <v>2E-07</v>
      </c>
    </row>
    <row r="70" spans="1:3" ht="12.75">
      <c r="A70" t="s">
        <v>48</v>
      </c>
      <c r="B70" s="2">
        <f>B66/3</f>
        <v>6.666666666666666E-07</v>
      </c>
      <c r="C70" t="s">
        <v>49</v>
      </c>
    </row>
    <row r="71" spans="1:3" ht="12.75">
      <c r="A71" t="s">
        <v>12</v>
      </c>
      <c r="B71">
        <f>SQRT((2*B69*B67*(B66-B69)^2)/(B64*B65))</f>
        <v>6.628137248867928</v>
      </c>
      <c r="C71" s="2"/>
    </row>
    <row r="72" spans="1:3" ht="12.75">
      <c r="A72" t="s">
        <v>14</v>
      </c>
      <c r="B72" s="2">
        <f>B67*B69</f>
        <v>6E-07</v>
      </c>
      <c r="C72" t="s">
        <v>45</v>
      </c>
    </row>
    <row r="73" spans="1:3" ht="12.75">
      <c r="A73" t="s">
        <v>43</v>
      </c>
      <c r="B73" s="2">
        <f>(B64*B65)/(B66-B69)</f>
        <v>4.916666666666667E-14</v>
      </c>
      <c r="C73" t="s">
        <v>46</v>
      </c>
    </row>
    <row r="74" spans="1:2" ht="12.75">
      <c r="A74" t="s">
        <v>47</v>
      </c>
      <c r="B74" s="2">
        <f>SQRT((8*B67*B66^3)/(27*B64*B65))</f>
        <v>8.963901939370857</v>
      </c>
    </row>
    <row r="75" ht="12.75">
      <c r="B75" s="2"/>
    </row>
    <row r="77" spans="1:2" ht="12.75">
      <c r="A77" s="1" t="s">
        <v>31</v>
      </c>
      <c r="B77" t="s">
        <v>41</v>
      </c>
    </row>
    <row r="78" ht="12.75">
      <c r="A78" s="1"/>
    </row>
    <row r="79" spans="1:2" ht="12.75">
      <c r="A79" t="s">
        <v>34</v>
      </c>
      <c r="B79">
        <v>2330</v>
      </c>
    </row>
    <row r="81" spans="1:2" ht="12.75">
      <c r="A81" t="s">
        <v>32</v>
      </c>
      <c r="B81" s="2">
        <f>(3.52/(2*3.14159*B4*B4))*SQRT((B3*B5*B6^3)/(12*B79*B5*B6))</f>
        <v>64728.16914747085</v>
      </c>
    </row>
    <row r="82" spans="1:2" ht="12.75">
      <c r="A82" t="s">
        <v>33</v>
      </c>
      <c r="B82" s="2">
        <f>(22.4/(2*3.14159*B16*B16))*SQRT((B15*B17*B18^3)/(12*B79*B17*B18))</f>
        <v>411906.5309384509</v>
      </c>
    </row>
    <row r="84" spans="1:2" ht="12.75">
      <c r="A84" t="s">
        <v>38</v>
      </c>
      <c r="B84">
        <v>0.1</v>
      </c>
    </row>
    <row r="85" spans="1:2" ht="12.75">
      <c r="A85" t="s">
        <v>39</v>
      </c>
      <c r="B85" s="2">
        <v>1E-12</v>
      </c>
    </row>
    <row r="86" spans="1:2" ht="12.75">
      <c r="A86" t="s">
        <v>40</v>
      </c>
      <c r="B86" s="2">
        <f>1/(2*3.14159)*SQRT(B84/B85)</f>
        <v>50329.25461578977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Spengen</dc:creator>
  <cp:keywords/>
  <dc:description/>
  <cp:lastModifiedBy>merli</cp:lastModifiedBy>
  <dcterms:created xsi:type="dcterms:W3CDTF">2005-11-17T14:27:11Z</dcterms:created>
  <dcterms:modified xsi:type="dcterms:W3CDTF">2006-01-11T12:16:36Z</dcterms:modified>
  <cp:category/>
  <cp:version/>
  <cp:contentType/>
  <cp:contentStatus/>
</cp:coreProperties>
</file>